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95" windowHeight="14580" activeTab="0"/>
  </bookViews>
  <sheets>
    <sheet name="G Uni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Order1" hidden="1">255</definedName>
    <definedName name="\a" localSheetId="0">#REF!</definedName>
    <definedName name="\a">#REF!</definedName>
    <definedName name="ｃc">'[2]計算 AAA  '!$E$5</definedName>
    <definedName name="crit">#REF!</definedName>
    <definedName name="dat1" localSheetId="0">#REF!</definedName>
    <definedName name="dat1">#REF!</definedName>
    <definedName name="dat1a">#REF!</definedName>
    <definedName name="dat1b">#REF!</definedName>
    <definedName name="dat1c">#REF!</definedName>
    <definedName name="dat1d">#REF!</definedName>
    <definedName name="dat1e">#REF!</definedName>
    <definedName name="dat2a">#REF!</definedName>
    <definedName name="dat2b">#REF!</definedName>
    <definedName name="dat2c">#REF!</definedName>
    <definedName name="DATA" localSheetId="0">[4]!DATA</definedName>
    <definedName name="DATA">[4]!DATA</definedName>
    <definedName name="DT">#REF!</definedName>
    <definedName name="G">'[2]計算 AAA  '!$E$4</definedName>
    <definedName name="gg">'[5]計算 AAA   (2)'!$Q$12</definedName>
    <definedName name="histgram" localSheetId="0">#REF!</definedName>
    <definedName name="histgram">#REF!</definedName>
    <definedName name="line">#REF!</definedName>
    <definedName name="lline">#REF!</definedName>
    <definedName name="lpd">#REF!</definedName>
    <definedName name="mm">'[5]計算 AAA   (2)'!$E$10</definedName>
    <definedName name="NUKI" localSheetId="0">[4]!NUKI</definedName>
    <definedName name="NUKI">[4]!NUKI</definedName>
    <definedName name="PRINT_AREA_MI">#REF!</definedName>
    <definedName name="rline">#REF!</definedName>
    <definedName name="rr">'[6]計算 AAA   (2)'!$E$5</definedName>
    <definedName name="VF">#REF!</definedName>
    <definedName name="VF1">#REF!</definedName>
    <definedName name="VVF">#REF!</definedName>
    <definedName name="WIDE" localSheetId="0">[7]!WIDE</definedName>
    <definedName name="WIDE">[7]!WIDE</definedName>
    <definedName name="wpd">#REF!</definedName>
    <definedName name="処置" localSheetId="0">[8]!処置</definedName>
    <definedName name="処置">[8]!処置</definedName>
    <definedName name="生産数">#N/A</definedName>
  </definedNames>
  <calcPr fullCalcOnLoad="1"/>
</workbook>
</file>

<file path=xl/sharedStrings.xml><?xml version="1.0" encoding="utf-8"?>
<sst xmlns="http://schemas.openxmlformats.org/spreadsheetml/2006/main" count="136" uniqueCount="81">
  <si>
    <t>Geometrized unit system</t>
  </si>
  <si>
    <t>term</t>
  </si>
  <si>
    <t>SI (International System of Units)</t>
  </si>
  <si>
    <t>symbol</t>
  </si>
  <si>
    <t>Value</t>
  </si>
  <si>
    <t>Unit</t>
  </si>
  <si>
    <t>Speed of light</t>
  </si>
  <si>
    <t>c</t>
  </si>
  <si>
    <t>m/s</t>
  </si>
  <si>
    <t xml:space="preserve"> dimensionless</t>
  </si>
  <si>
    <t>Gravitational constant</t>
  </si>
  <si>
    <t>G</t>
  </si>
  <si>
    <r>
      <t>Nm</t>
    </r>
    <r>
      <rPr>
        <vertAlign val="superscript"/>
        <sz val="11"/>
        <rFont val="Osaka"/>
        <family val="3"/>
      </rPr>
      <t>2</t>
    </r>
    <r>
      <rPr>
        <sz val="11"/>
        <rFont val="Osaka"/>
        <family val="3"/>
      </rPr>
      <t>/kg</t>
    </r>
    <r>
      <rPr>
        <vertAlign val="superscript"/>
        <sz val="11"/>
        <rFont val="Osaka"/>
        <family val="3"/>
      </rPr>
      <t>2</t>
    </r>
  </si>
  <si>
    <t>Distance</t>
  </si>
  <si>
    <t>D</t>
  </si>
  <si>
    <t>m</t>
  </si>
  <si>
    <t>lightyear</t>
  </si>
  <si>
    <t>billion lightyears</t>
  </si>
  <si>
    <t>Time</t>
  </si>
  <si>
    <t>t</t>
  </si>
  <si>
    <t>second</t>
  </si>
  <si>
    <t>year</t>
  </si>
  <si>
    <t>billion years</t>
  </si>
  <si>
    <t>speed</t>
  </si>
  <si>
    <t>v</t>
  </si>
  <si>
    <t>acceleration</t>
  </si>
  <si>
    <t>a</t>
  </si>
  <si>
    <t>m/s^2</t>
  </si>
  <si>
    <t>1/m</t>
  </si>
  <si>
    <t>1/lightyear</t>
  </si>
  <si>
    <t>1/(B lightyear]</t>
  </si>
  <si>
    <t>Mass</t>
  </si>
  <si>
    <t>kg</t>
  </si>
  <si>
    <t>density</t>
  </si>
  <si>
    <t>r</t>
  </si>
  <si>
    <t>kg/m^3</t>
  </si>
  <si>
    <r>
      <t>m</t>
    </r>
    <r>
      <rPr>
        <vertAlign val="superscript"/>
        <sz val="11"/>
        <rFont val="ＭＳ Ｐゴシック"/>
        <family val="3"/>
      </rPr>
      <t>-2</t>
    </r>
  </si>
  <si>
    <r>
      <t>(light-second)</t>
    </r>
    <r>
      <rPr>
        <vertAlign val="superscript"/>
        <sz val="11"/>
        <rFont val="ＭＳ Ｐゴシック"/>
        <family val="3"/>
      </rPr>
      <t>-2</t>
    </r>
  </si>
  <si>
    <t>Force</t>
  </si>
  <si>
    <t>F</t>
  </si>
  <si>
    <r>
      <t>N = kgm/s</t>
    </r>
    <r>
      <rPr>
        <vertAlign val="superscript"/>
        <sz val="11"/>
        <rFont val="Osaka"/>
        <family val="3"/>
      </rPr>
      <t>2</t>
    </r>
  </si>
  <si>
    <t>Energy</t>
  </si>
  <si>
    <t>E</t>
  </si>
  <si>
    <t>J = Nm</t>
  </si>
  <si>
    <t>Potential</t>
  </si>
  <si>
    <t>f</t>
  </si>
  <si>
    <t>Nm/kg = m2/s2</t>
  </si>
  <si>
    <t>* http://en.wikipedia.org/wiki/Geometrized_unit_system</t>
  </si>
  <si>
    <t>Examples</t>
  </si>
  <si>
    <t>Gravitational force F between two objects with each weight M=1kg and distance  r=1m</t>
  </si>
  <si>
    <t>SI Units</t>
  </si>
  <si>
    <t>F=</t>
  </si>
  <si>
    <t>GM^2/r^2</t>
  </si>
  <si>
    <t>[N]   in SI</t>
  </si>
  <si>
    <t>Geometrized units</t>
  </si>
  <si>
    <t>G=</t>
  </si>
  <si>
    <t>1[-]   M=7.424E-28[m]   r=1[m]</t>
  </si>
  <si>
    <t>(verification)</t>
  </si>
  <si>
    <t xml:space="preserve"> [-]   in GU</t>
  </si>
  <si>
    <t>=</t>
  </si>
  <si>
    <t>The Sun</t>
  </si>
  <si>
    <r>
      <t>M</t>
    </r>
    <r>
      <rPr>
        <vertAlign val="subscript"/>
        <sz val="11"/>
        <rFont val="ＭＳ Ｐゴシック"/>
        <family val="3"/>
      </rPr>
      <t>s</t>
    </r>
  </si>
  <si>
    <t>ｋｇ</t>
  </si>
  <si>
    <t>light-second</t>
  </si>
  <si>
    <t>Radius</t>
  </si>
  <si>
    <r>
      <t>R</t>
    </r>
    <r>
      <rPr>
        <vertAlign val="subscript"/>
        <sz val="11"/>
        <rFont val="ＭＳ Ｐゴシック"/>
        <family val="3"/>
      </rPr>
      <t>s</t>
    </r>
  </si>
  <si>
    <r>
      <rPr>
        <sz val="11"/>
        <rFont val="Symbol"/>
        <family val="1"/>
      </rPr>
      <t>r</t>
    </r>
    <r>
      <rPr>
        <vertAlign val="subscript"/>
        <sz val="11"/>
        <rFont val="ＭＳ Ｐゴシック"/>
        <family val="3"/>
      </rPr>
      <t>s</t>
    </r>
  </si>
  <si>
    <t>verification</t>
  </si>
  <si>
    <t>Schwarzschild radius</t>
  </si>
  <si>
    <r>
      <t>a</t>
    </r>
    <r>
      <rPr>
        <vertAlign val="subscript"/>
        <sz val="11"/>
        <rFont val="ＭＳ Ｐゴシック"/>
        <family val="3"/>
      </rPr>
      <t>s</t>
    </r>
  </si>
  <si>
    <t>potential at the surface</t>
  </si>
  <si>
    <r>
      <t>f</t>
    </r>
    <r>
      <rPr>
        <vertAlign val="subscript"/>
        <sz val="11"/>
        <rFont val="ＭＳ Ｐゴシック"/>
        <family val="3"/>
      </rPr>
      <t>s</t>
    </r>
  </si>
  <si>
    <t>m^2/s^2</t>
  </si>
  <si>
    <t>dimensionless</t>
  </si>
  <si>
    <r>
      <t>g</t>
    </r>
    <r>
      <rPr>
        <vertAlign val="subscript"/>
        <sz val="11"/>
        <rFont val="ＭＳ Ｐゴシック"/>
        <family val="3"/>
      </rPr>
      <t>00</t>
    </r>
    <r>
      <rPr>
        <sz val="11"/>
        <rFont val="ＭＳ Ｐゴシック"/>
        <family val="3"/>
      </rPr>
      <t xml:space="preserve"> at the surface</t>
    </r>
  </si>
  <si>
    <r>
      <t>g</t>
    </r>
    <r>
      <rPr>
        <vertAlign val="subscript"/>
        <sz val="11"/>
        <rFont val="ＭＳ Ｐゴシック"/>
        <family val="3"/>
      </rPr>
      <t>00</t>
    </r>
  </si>
  <si>
    <r>
      <t>g</t>
    </r>
    <r>
      <rPr>
        <vertAlign val="subscript"/>
        <sz val="11"/>
        <rFont val="ＭＳ Ｐゴシック"/>
        <family val="3"/>
      </rPr>
      <t>11</t>
    </r>
    <r>
      <rPr>
        <sz val="11"/>
        <rFont val="ＭＳ Ｐゴシック"/>
        <family val="3"/>
      </rPr>
      <t xml:space="preserve"> at the surface</t>
    </r>
  </si>
  <si>
    <r>
      <t>g</t>
    </r>
    <r>
      <rPr>
        <vertAlign val="subscript"/>
        <sz val="11"/>
        <rFont val="ＭＳ Ｐゴシック"/>
        <family val="3"/>
      </rPr>
      <t>11</t>
    </r>
  </si>
  <si>
    <t>Acceleration at surface</t>
  </si>
  <si>
    <r>
      <t>g</t>
    </r>
    <r>
      <rPr>
        <vertAlign val="subscript"/>
        <sz val="11"/>
        <rFont val="ＭＳ Ｐゴシック"/>
        <family val="3"/>
      </rPr>
      <t>s</t>
    </r>
  </si>
  <si>
    <r>
      <t>m</t>
    </r>
    <r>
      <rPr>
        <vertAlign val="superscript"/>
        <sz val="11"/>
        <rFont val="ＭＳ Ｐゴシック"/>
        <family val="3"/>
      </rPr>
      <t>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</si>
</sst>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  <numFmt numFmtId="177" formatCode="0.000000E+00"/>
    <numFmt numFmtId="178" formatCode="0.000000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Osaka"/>
      <family val="3"/>
    </font>
    <font>
      <vertAlign val="superscript"/>
      <sz val="11"/>
      <name val="Osaka"/>
      <family val="3"/>
    </font>
    <font>
      <sz val="11"/>
      <name val="Symbol"/>
      <family val="1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 quotePrefix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8" xfId="0" applyFill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right" vertical="center"/>
    </xf>
    <xf numFmtId="0" fontId="0" fillId="0" borderId="25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ハイパーリンク 2" xfId="44"/>
    <cellStyle name="ハイパーリンク 2 2" xfId="45"/>
    <cellStyle name="ハイパーリンク 2_QS0606_10_6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2 3 2" xfId="67"/>
    <cellStyle name="標準 2 3_計算方法_行列他1202" xfId="68"/>
    <cellStyle name="標準 2_QS0606_10_6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6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266700"/>
          <a:ext cx="73628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geometrized unit system,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c=G=1 (dimensionless)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Time is measured by the unit of distance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which light flies in the time.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Mass is measured by the unit of distance which is a half of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Schwarzschild radius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the mass.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_FilerCE\Contents\E0355_MG\&#20182;&#31038;&#35519;&#26619;_&#38651;&#283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niverseSim\0606\u&#35336;&#316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336;&#31639;&#26041;&#27861;_&#34892;&#21015;&#20182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YAS\&#33655;&#37325;&#35336;\TRUCKE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niverseSim\0606\u&#35336;&#31639;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niverseSim\0606\Shrink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65406;&#65437;&#65403;_&#38283;&#30330;\&#35373;&#35336;&#12513;&#12514;\&#65412;&#65431;&#65391;&#65400;\4&#32218;&#27083;&#3689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2475;&#25216;&#25991;&#26360;\A0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原紙"/>
      <sheetName val="Sheet1"/>
      <sheetName val="水素のフリーエネルギー"/>
      <sheetName val="燃料電池"/>
      <sheetName val="燃料電池_金行"/>
      <sheetName val="日産燃料電池"/>
      <sheetName val="日産_NEC"/>
      <sheetName val="MMC_iMiEV"/>
      <sheetName val="トヨタ_パナ"/>
      <sheetName val="エネルギー密度"/>
      <sheetName val="多田Mail080625 (2)"/>
      <sheetName val="多田Mail080625"/>
      <sheetName val="原単位"/>
      <sheetName val="電池価格２"/>
      <sheetName val="大阪府"/>
      <sheetName val="熱電"/>
      <sheetName val="電動化"/>
      <sheetName val="バス充電器"/>
      <sheetName val="充電器_東電"/>
      <sheetName val="充電器"/>
      <sheetName val="電池価格"/>
      <sheetName val="東芝リチウム"/>
      <sheetName val="トヨタ_DCDC"/>
      <sheetName val="日本電子_キャパシタ"/>
      <sheetName val="日立_キャパシタ"/>
      <sheetName val="富士重_Liイオン"/>
      <sheetName val="ふそう_Hybrid"/>
      <sheetName val="ホンダ_太陽電池"/>
      <sheetName val="パワー伝送"/>
      <sheetName val="MMC_MiVE"/>
      <sheetName val="Opel_Corsa"/>
      <sheetName val="Valeo_StARS"/>
      <sheetName val="ZF_HEV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観測的論"/>
      <sheetName val="大きさ"/>
      <sheetName val="計算 AAA   (2)"/>
      <sheetName val="計算 AAA  "/>
      <sheetName val="世界の計算"/>
      <sheetName val="宇宙の収縮_太陽の計算 (2)"/>
      <sheetName val="計算 (2)"/>
      <sheetName val="計算 (3)"/>
      <sheetName val="計算"/>
      <sheetName val="図"/>
      <sheetName val="宇宙の総質量 (2)"/>
      <sheetName val="数表"/>
    </sheetNames>
    <sheetDataSet>
      <sheetData sheetId="4">
        <row r="4">
          <cell r="E4">
            <v>6.67259E-11</v>
          </cell>
        </row>
        <row r="5">
          <cell r="E5">
            <v>299792458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グラフ描画"/>
      <sheetName val="DusGraph"/>
      <sheetName val="逆行列・エクセル"/>
      <sheetName val="C#行列ライブラリ"/>
      <sheetName val="2次曲面"/>
      <sheetName val="C_Program"/>
      <sheetName val="＜＜＜シミュレーション＞＞＞"/>
      <sheetName val="gravsim"/>
      <sheetName val="PostNewtonian２"/>
      <sheetName val="PostNewtonian教科書"/>
      <sheetName val="PostNewtonian"/>
      <sheetName val="ポストニュートン"/>
      <sheetName val="EIH_Eq (2)"/>
      <sheetName val="プログラム"/>
      <sheetName val="TimelikeShell"/>
      <sheetName val="球対称自由度"/>
      <sheetName val="Sheet7"/>
      <sheetName val="TimelikeShell (2)"/>
      <sheetName val="計量テンソル"/>
      <sheetName val="斜交軸"/>
      <sheetName val="添字上下２"/>
      <sheetName val="添字上下"/>
      <sheetName val="Sheet3"/>
      <sheetName val="●良教本"/>
      <sheetName val="Birkhoff"/>
      <sheetName val="●●●曲率の意味"/>
      <sheetName val="外的曲率"/>
      <sheetName val="3plus1"/>
      <sheetName val="超曲面"/>
      <sheetName val="数値相対論ADM分解"/>
      <sheetName val="二体緩和2"/>
      <sheetName val="二体緩和"/>
      <sheetName val="Sheet2 (2)"/>
      <sheetName val="N_BodyShop"/>
      <sheetName val="記号の意味"/>
      <sheetName val="数値相対論_LORENE"/>
      <sheetName val="大阪市大"/>
      <sheetName val="熊本大"/>
      <sheetName val="数値相対論_東大"/>
      <sheetName val="星崩壊数値解_新潟大"/>
      <sheetName val="銀河形成シミュレーション"/>
      <sheetName val="宇宙大規模構造"/>
      <sheetName val="N体可視化アプリ"/>
      <sheetName val="Numerical_Rel"/>
      <sheetName val="3成分残差法"/>
      <sheetName val="Surface_Matrix"/>
      <sheetName val="行列計算"/>
      <sheetName val="長さの定義・レーザ"/>
      <sheetName val="G Unit"/>
      <sheetName val="G Unit_u"/>
      <sheetName val="数表 (2)"/>
      <sheetName val="●●●Matrix エネルギーモメンタムテンソル"/>
      <sheetName val="EMAN_Tを移項"/>
      <sheetName val="EMAN＿T"/>
      <sheetName val="FullRij (2)"/>
      <sheetName val="FullRij"/>
      <sheetName val="Christoffel (3)"/>
      <sheetName val="Christoffel (2)"/>
      <sheetName val="Christoffel"/>
      <sheetName val="ローレンツ落下時空図"/>
      <sheetName val="Spacetime_Freefall"/>
      <sheetName val="ローレンツ時空図 (2)"/>
      <sheetName val="ローレンツ時空図"/>
      <sheetName val="ローレンツ時空図 元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UCKER2"/>
    </sheetNames>
    <definedNames>
      <definedName name="DATA"/>
      <definedName name="NUKI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計算 AAA   (2)"/>
    </sheetNames>
    <sheetDataSet>
      <sheetData sheetId="0">
        <row r="10">
          <cell r="E10">
            <v>1.847087731992579E-14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文章"/>
      <sheetName val="Shrink1"/>
      <sheetName val="計算 AAA   (2)"/>
      <sheetName val="a(t)が２倍"/>
    </sheetNames>
    <sheetDataSet>
      <sheetData sheetId="2">
        <row r="5">
          <cell r="E5">
            <v>9.4607304725808E+19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線構造"/>
    </sheetNames>
    <definedNames>
      <definedName name="WIDE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203"/>
    </sheetNames>
    <definedNames>
      <definedName name="処置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18.125" style="0" customWidth="1"/>
    <col min="3" max="3" width="10.50390625" style="0" customWidth="1"/>
    <col min="4" max="5" width="16.75390625" style="0" customWidth="1"/>
    <col min="6" max="7" width="17.25390625" style="0" customWidth="1"/>
    <col min="8" max="8" width="3.75390625" style="0" customWidth="1"/>
    <col min="9" max="9" width="3.25390625" style="0" customWidth="1"/>
  </cols>
  <sheetData>
    <row r="1" ht="21">
      <c r="B1" s="1" t="s">
        <v>0</v>
      </c>
    </row>
    <row r="7" ht="14.25" thickBot="1">
      <c r="B7" s="2" t="s">
        <v>0</v>
      </c>
    </row>
    <row r="8" spans="2:7" ht="13.5">
      <c r="B8" s="58" t="s">
        <v>1</v>
      </c>
      <c r="C8" s="59"/>
      <c r="D8" s="60" t="s">
        <v>2</v>
      </c>
      <c r="E8" s="61"/>
      <c r="F8" s="62" t="s">
        <v>0</v>
      </c>
      <c r="G8" s="63"/>
    </row>
    <row r="9" spans="2:7" ht="14.25" thickBot="1">
      <c r="B9" s="4"/>
      <c r="C9" s="5" t="s">
        <v>3</v>
      </c>
      <c r="D9" s="6" t="s">
        <v>4</v>
      </c>
      <c r="E9" s="5" t="s">
        <v>5</v>
      </c>
      <c r="F9" s="7" t="s">
        <v>4</v>
      </c>
      <c r="G9" s="5" t="s">
        <v>5</v>
      </c>
    </row>
    <row r="10" spans="2:7" ht="13.5">
      <c r="B10" s="8" t="s">
        <v>6</v>
      </c>
      <c r="C10" s="9" t="s">
        <v>7</v>
      </c>
      <c r="D10" s="10">
        <v>299792458</v>
      </c>
      <c r="E10" s="9" t="s">
        <v>8</v>
      </c>
      <c r="F10" s="8">
        <v>1</v>
      </c>
      <c r="G10" s="11" t="s">
        <v>9</v>
      </c>
    </row>
    <row r="11" spans="2:7" ht="27">
      <c r="B11" s="12" t="s">
        <v>10</v>
      </c>
      <c r="C11" s="13" t="s">
        <v>11</v>
      </c>
      <c r="D11" s="14">
        <v>6.67259E-11</v>
      </c>
      <c r="E11" s="13" t="s">
        <v>12</v>
      </c>
      <c r="F11" s="15">
        <v>1</v>
      </c>
      <c r="G11" s="16" t="s">
        <v>9</v>
      </c>
    </row>
    <row r="12" spans="2:7" ht="13.5">
      <c r="B12" s="73" t="s">
        <v>13</v>
      </c>
      <c r="C12" s="76" t="s">
        <v>14</v>
      </c>
      <c r="D12" s="17">
        <v>1</v>
      </c>
      <c r="E12" s="79" t="s">
        <v>15</v>
      </c>
      <c r="F12" s="15">
        <v>1</v>
      </c>
      <c r="G12" s="18" t="s">
        <v>15</v>
      </c>
    </row>
    <row r="13" spans="2:9" ht="13.5">
      <c r="B13" s="74"/>
      <c r="C13" s="77"/>
      <c r="D13" s="17">
        <v>9460730472580800</v>
      </c>
      <c r="E13" s="80"/>
      <c r="F13" s="15">
        <v>1</v>
      </c>
      <c r="G13" s="18" t="s">
        <v>16</v>
      </c>
      <c r="I13" s="19"/>
    </row>
    <row r="14" spans="2:7" ht="13.5">
      <c r="B14" s="75"/>
      <c r="C14" s="78"/>
      <c r="D14" s="17">
        <f>D13*1000000000</f>
        <v>9.4607304725808E+24</v>
      </c>
      <c r="E14" s="81"/>
      <c r="F14" s="15">
        <v>1</v>
      </c>
      <c r="G14" s="18" t="s">
        <v>17</v>
      </c>
    </row>
    <row r="15" spans="2:7" ht="13.5">
      <c r="B15" s="68" t="s">
        <v>18</v>
      </c>
      <c r="C15" s="69" t="s">
        <v>19</v>
      </c>
      <c r="D15" s="17">
        <v>1</v>
      </c>
      <c r="E15" s="18" t="s">
        <v>20</v>
      </c>
      <c r="F15" s="21">
        <f>D15*D10</f>
        <v>299792458</v>
      </c>
      <c r="G15" s="18" t="s">
        <v>15</v>
      </c>
    </row>
    <row r="16" spans="2:7" ht="13.5">
      <c r="B16" s="68"/>
      <c r="C16" s="69"/>
      <c r="D16" s="17">
        <v>1</v>
      </c>
      <c r="E16" s="18" t="s">
        <v>21</v>
      </c>
      <c r="F16" s="52">
        <f>D16</f>
        <v>1</v>
      </c>
      <c r="G16" s="48" t="s">
        <v>16</v>
      </c>
    </row>
    <row r="17" spans="2:7" ht="13.5">
      <c r="B17" s="68"/>
      <c r="C17" s="69"/>
      <c r="D17" s="17">
        <f>3600*24*365.25</f>
        <v>31557600</v>
      </c>
      <c r="E17" s="18" t="s">
        <v>20</v>
      </c>
      <c r="F17" s="53"/>
      <c r="G17" s="49"/>
    </row>
    <row r="18" spans="2:7" ht="13.5">
      <c r="B18" s="68"/>
      <c r="C18" s="69"/>
      <c r="D18" s="17">
        <v>1</v>
      </c>
      <c r="E18" s="18" t="s">
        <v>22</v>
      </c>
      <c r="F18" s="15">
        <f>D18</f>
        <v>1</v>
      </c>
      <c r="G18" s="18" t="s">
        <v>17</v>
      </c>
    </row>
    <row r="19" spans="2:7" ht="13.5">
      <c r="B19" s="20" t="s">
        <v>23</v>
      </c>
      <c r="C19" s="18" t="s">
        <v>24</v>
      </c>
      <c r="D19" s="17">
        <v>1</v>
      </c>
      <c r="E19" s="18" t="s">
        <v>8</v>
      </c>
      <c r="F19" s="21">
        <f>F12/F15</f>
        <v>3.3356409519815204E-09</v>
      </c>
      <c r="G19" s="16" t="s">
        <v>9</v>
      </c>
    </row>
    <row r="20" spans="2:7" ht="13.5">
      <c r="B20" s="70" t="s">
        <v>25</v>
      </c>
      <c r="C20" s="48" t="s">
        <v>26</v>
      </c>
      <c r="D20" s="52">
        <v>1</v>
      </c>
      <c r="E20" s="48" t="s">
        <v>27</v>
      </c>
      <c r="F20" s="15">
        <f>F19/F15</f>
        <v>1.1126500560536183E-17</v>
      </c>
      <c r="G20" s="18" t="s">
        <v>28</v>
      </c>
    </row>
    <row r="21" spans="2:7" ht="13.5">
      <c r="B21" s="71"/>
      <c r="C21" s="56"/>
      <c r="D21" s="54"/>
      <c r="E21" s="56"/>
      <c r="F21" s="21">
        <f>F20*D13</f>
        <v>0.10526482290625203</v>
      </c>
      <c r="G21" s="18" t="s">
        <v>29</v>
      </c>
    </row>
    <row r="22" spans="2:7" ht="13.5">
      <c r="B22" s="72"/>
      <c r="C22" s="49"/>
      <c r="D22" s="53"/>
      <c r="E22" s="49"/>
      <c r="F22" s="21">
        <f>F21*1000000000</f>
        <v>105264822.90625203</v>
      </c>
      <c r="G22" s="18" t="s">
        <v>30</v>
      </c>
    </row>
    <row r="23" spans="2:7" ht="13.5">
      <c r="B23" s="52" t="s">
        <v>31</v>
      </c>
      <c r="C23" s="48" t="s">
        <v>15</v>
      </c>
      <c r="D23" s="52">
        <v>1</v>
      </c>
      <c r="E23" s="48" t="s">
        <v>32</v>
      </c>
      <c r="F23" s="21">
        <f>D23*D11/D10^2</f>
        <v>7.424257637522814E-28</v>
      </c>
      <c r="G23" s="18" t="s">
        <v>15</v>
      </c>
    </row>
    <row r="24" spans="2:7" ht="13.5">
      <c r="B24" s="54"/>
      <c r="C24" s="56"/>
      <c r="D24" s="53"/>
      <c r="E24" s="56"/>
      <c r="F24" s="21">
        <f>F23/$D$13</f>
        <v>7.847446514875235E-44</v>
      </c>
      <c r="G24" s="18" t="s">
        <v>16</v>
      </c>
    </row>
    <row r="25" spans="2:7" ht="13.5">
      <c r="B25" s="53"/>
      <c r="C25" s="49"/>
      <c r="D25" s="25">
        <f>D23/F24*1000000000</f>
        <v>1.274299860603636E+52</v>
      </c>
      <c r="E25" s="49"/>
      <c r="F25" s="15">
        <v>1</v>
      </c>
      <c r="G25" s="18" t="s">
        <v>17</v>
      </c>
    </row>
    <row r="26" spans="2:7" ht="16.5" customHeight="1">
      <c r="B26" s="52" t="s">
        <v>33</v>
      </c>
      <c r="C26" s="67" t="s">
        <v>34</v>
      </c>
      <c r="D26" s="52">
        <v>1</v>
      </c>
      <c r="E26" s="48" t="s">
        <v>35</v>
      </c>
      <c r="F26" s="26">
        <f>F23/$F$12^3</f>
        <v>7.424257637522814E-28</v>
      </c>
      <c r="G26" s="18" t="s">
        <v>36</v>
      </c>
    </row>
    <row r="27" spans="2:7" ht="15.75">
      <c r="B27" s="53"/>
      <c r="C27" s="49"/>
      <c r="D27" s="53"/>
      <c r="E27" s="49"/>
      <c r="F27" s="26">
        <f>F26*D10^2</f>
        <v>6.67259E-11</v>
      </c>
      <c r="G27" s="18" t="s">
        <v>37</v>
      </c>
    </row>
    <row r="28" spans="2:7" ht="15.75">
      <c r="B28" s="15" t="s">
        <v>38</v>
      </c>
      <c r="C28" s="18" t="s">
        <v>39</v>
      </c>
      <c r="D28" s="17">
        <v>1</v>
      </c>
      <c r="E28" s="27" t="s">
        <v>40</v>
      </c>
      <c r="F28" s="21">
        <f>D11/$D$10^4</f>
        <v>8.260600676546263E-45</v>
      </c>
      <c r="G28" s="18" t="s">
        <v>9</v>
      </c>
    </row>
    <row r="29" spans="2:7" ht="13.5">
      <c r="B29" s="22" t="s">
        <v>41</v>
      </c>
      <c r="C29" s="23" t="s">
        <v>42</v>
      </c>
      <c r="D29" s="28">
        <v>1</v>
      </c>
      <c r="E29" s="23" t="s">
        <v>43</v>
      </c>
      <c r="F29" s="29">
        <f>F28</f>
        <v>8.260600676546263E-45</v>
      </c>
      <c r="G29" s="23" t="s">
        <v>15</v>
      </c>
    </row>
    <row r="30" spans="2:7" ht="15.75" thickBot="1">
      <c r="B30" s="7" t="s">
        <v>44</v>
      </c>
      <c r="C30" s="30" t="s">
        <v>45</v>
      </c>
      <c r="D30" s="6">
        <v>1</v>
      </c>
      <c r="E30" s="5" t="s">
        <v>46</v>
      </c>
      <c r="F30" s="31">
        <f>1/F15^2</f>
        <v>1.1126500560536185E-17</v>
      </c>
      <c r="G30" s="5" t="s">
        <v>9</v>
      </c>
    </row>
    <row r="31" ht="13.5">
      <c r="D31" s="32" t="s">
        <v>47</v>
      </c>
    </row>
    <row r="34" ht="21">
      <c r="B34" s="1" t="s">
        <v>48</v>
      </c>
    </row>
    <row r="35" ht="13.5">
      <c r="B35" t="s">
        <v>49</v>
      </c>
    </row>
    <row r="36" ht="13.5">
      <c r="B36" t="s">
        <v>50</v>
      </c>
    </row>
    <row r="37" spans="2:4" ht="13.5">
      <c r="B37" s="33" t="s">
        <v>51</v>
      </c>
      <c r="C37" t="s">
        <v>52</v>
      </c>
      <c r="D37" s="19"/>
    </row>
    <row r="38" spans="3:4" ht="13.5">
      <c r="C38" s="19">
        <f>D11*1*1/1^2</f>
        <v>6.67259E-11</v>
      </c>
      <c r="D38" t="s">
        <v>53</v>
      </c>
    </row>
    <row r="39" ht="13.5">
      <c r="B39" t="s">
        <v>54</v>
      </c>
    </row>
    <row r="40" spans="2:7" ht="13.5">
      <c r="B40" s="33" t="s">
        <v>55</v>
      </c>
      <c r="C40" t="s">
        <v>56</v>
      </c>
      <c r="F40" s="57" t="s">
        <v>57</v>
      </c>
      <c r="G40" s="57"/>
    </row>
    <row r="41" spans="2:7" ht="13.5">
      <c r="B41" s="33" t="s">
        <v>51</v>
      </c>
      <c r="C41" s="19">
        <f>$F$11*$F$23^2/($F$12^2)</f>
        <v>5.511960146831583E-55</v>
      </c>
      <c r="D41" t="s">
        <v>58</v>
      </c>
      <c r="E41" s="34" t="s">
        <v>59</v>
      </c>
      <c r="F41" s="19">
        <f>C41/$F$28</f>
        <v>6.672590000000001E-11</v>
      </c>
      <c r="G41" t="s">
        <v>53</v>
      </c>
    </row>
    <row r="42" spans="2:6" ht="13.5">
      <c r="B42" s="33"/>
      <c r="C42" s="19"/>
      <c r="E42" s="34"/>
      <c r="F42" s="19"/>
    </row>
    <row r="43" ht="14.25" thickBot="1">
      <c r="B43" s="2" t="s">
        <v>60</v>
      </c>
    </row>
    <row r="44" spans="2:7" ht="13.5">
      <c r="B44" s="58" t="s">
        <v>1</v>
      </c>
      <c r="C44" s="59"/>
      <c r="D44" s="60" t="s">
        <v>2</v>
      </c>
      <c r="E44" s="61"/>
      <c r="F44" s="62" t="s">
        <v>0</v>
      </c>
      <c r="G44" s="63"/>
    </row>
    <row r="45" spans="2:7" ht="14.25" thickBot="1">
      <c r="B45" s="35"/>
      <c r="C45" s="23" t="s">
        <v>3</v>
      </c>
      <c r="D45" s="22" t="s">
        <v>4</v>
      </c>
      <c r="E45" s="23" t="s">
        <v>5</v>
      </c>
      <c r="F45" s="22" t="s">
        <v>4</v>
      </c>
      <c r="G45" s="23" t="s">
        <v>5</v>
      </c>
    </row>
    <row r="46" spans="2:7" ht="16.5" customHeight="1">
      <c r="B46" s="64" t="s">
        <v>31</v>
      </c>
      <c r="C46" s="65" t="s">
        <v>61</v>
      </c>
      <c r="D46" s="66">
        <v>1.9891E+30</v>
      </c>
      <c r="E46" s="65" t="s">
        <v>62</v>
      </c>
      <c r="F46" s="36">
        <f>D46*$F$23</f>
        <v>1476.759086679663</v>
      </c>
      <c r="G46" s="3" t="s">
        <v>15</v>
      </c>
    </row>
    <row r="47" spans="2:7" ht="13.5">
      <c r="B47" s="53"/>
      <c r="C47" s="49"/>
      <c r="D47" s="51"/>
      <c r="E47" s="49"/>
      <c r="F47" s="37">
        <f>F46/$D$10</f>
        <v>4.925938085739511E-06</v>
      </c>
      <c r="G47" s="9" t="s">
        <v>63</v>
      </c>
    </row>
    <row r="48" spans="2:7" ht="16.5" customHeight="1">
      <c r="B48" s="52" t="s">
        <v>64</v>
      </c>
      <c r="C48" s="48" t="s">
        <v>65</v>
      </c>
      <c r="D48" s="50">
        <f>1392000000/2</f>
        <v>696000000</v>
      </c>
      <c r="E48" s="48" t="s">
        <v>15</v>
      </c>
      <c r="F48" s="26">
        <f>D48</f>
        <v>696000000</v>
      </c>
      <c r="G48" s="18" t="s">
        <v>15</v>
      </c>
    </row>
    <row r="49" spans="2:7" ht="13.5">
      <c r="B49" s="53"/>
      <c r="C49" s="49"/>
      <c r="D49" s="51"/>
      <c r="E49" s="49"/>
      <c r="F49" s="37">
        <f>F48/$D$10</f>
        <v>2.321606102579138</v>
      </c>
      <c r="G49" s="9" t="s">
        <v>63</v>
      </c>
    </row>
    <row r="50" spans="2:7" ht="16.5" customHeight="1">
      <c r="B50" s="52" t="s">
        <v>33</v>
      </c>
      <c r="C50" s="23" t="s">
        <v>66</v>
      </c>
      <c r="D50" s="50">
        <f>D46/(4/3*PI()*D48^3)</f>
        <v>1408.4462870830857</v>
      </c>
      <c r="E50" s="48" t="s">
        <v>35</v>
      </c>
      <c r="F50" s="26">
        <f>F46/(4/3*PI()*F48^3)</f>
        <v>1.045666810391725E-24</v>
      </c>
      <c r="G50" s="18" t="s">
        <v>36</v>
      </c>
    </row>
    <row r="51" spans="2:7" ht="16.5" customHeight="1">
      <c r="B51" s="54"/>
      <c r="C51" s="9" t="s">
        <v>67</v>
      </c>
      <c r="D51" s="55"/>
      <c r="E51" s="56"/>
      <c r="F51" s="26">
        <f>D50*$F$26</f>
        <v>1.0456668103917249E-24</v>
      </c>
      <c r="G51" s="18" t="s">
        <v>36</v>
      </c>
    </row>
    <row r="52" spans="2:7" ht="16.5">
      <c r="B52" s="54"/>
      <c r="C52" s="23" t="s">
        <v>66</v>
      </c>
      <c r="D52" s="55"/>
      <c r="E52" s="56"/>
      <c r="F52" s="26">
        <f>F50*$D$10^2</f>
        <v>9.397984610727729E-08</v>
      </c>
      <c r="G52" s="18" t="s">
        <v>37</v>
      </c>
    </row>
    <row r="53" spans="2:7" ht="15.75">
      <c r="B53" s="53"/>
      <c r="C53" s="24" t="s">
        <v>67</v>
      </c>
      <c r="D53" s="51"/>
      <c r="E53" s="49"/>
      <c r="F53" s="26">
        <f>D50*$F$27</f>
        <v>9.397984610727726E-08</v>
      </c>
      <c r="G53" s="18" t="s">
        <v>37</v>
      </c>
    </row>
    <row r="54" spans="2:7" ht="16.5" customHeight="1">
      <c r="B54" s="46" t="s">
        <v>68</v>
      </c>
      <c r="C54" s="48" t="s">
        <v>69</v>
      </c>
      <c r="D54" s="50">
        <f>2*$D$11*D46/$D$10^2</f>
        <v>2953.518173359326</v>
      </c>
      <c r="E54" s="48" t="s">
        <v>15</v>
      </c>
      <c r="F54" s="26">
        <f>2*$F$11*F46/$F$10^2</f>
        <v>2953.518173359326</v>
      </c>
      <c r="G54" s="18" t="s">
        <v>15</v>
      </c>
    </row>
    <row r="55" spans="2:7" ht="13.5">
      <c r="B55" s="47"/>
      <c r="C55" s="49"/>
      <c r="D55" s="51"/>
      <c r="E55" s="49"/>
      <c r="F55" s="37">
        <f>F54/$D$10</f>
        <v>9.851876171479022E-06</v>
      </c>
      <c r="G55" s="9" t="s">
        <v>63</v>
      </c>
    </row>
    <row r="56" spans="2:7" ht="16.5" customHeight="1">
      <c r="B56" s="52" t="s">
        <v>33</v>
      </c>
      <c r="C56" s="48" t="s">
        <v>66</v>
      </c>
      <c r="D56" s="50">
        <f>D46/(4/3*PI()*D54^3)</f>
        <v>1.8431007068665774E+19</v>
      </c>
      <c r="E56" s="48" t="s">
        <v>35</v>
      </c>
      <c r="F56" s="26">
        <f>F54/2/(4/3*PI()*F48^3)</f>
        <v>1.045666810391725E-24</v>
      </c>
      <c r="G56" s="18" t="s">
        <v>36</v>
      </c>
    </row>
    <row r="57" spans="2:7" ht="15.75">
      <c r="B57" s="53"/>
      <c r="C57" s="49"/>
      <c r="D57" s="51"/>
      <c r="E57" s="49"/>
      <c r="F57" s="26">
        <f>F55/2/(4/3*PI()*F49^3)</f>
        <v>9.39798461072773E-08</v>
      </c>
      <c r="G57" s="18" t="s">
        <v>37</v>
      </c>
    </row>
    <row r="58" spans="2:7" ht="27">
      <c r="B58" s="38" t="s">
        <v>70</v>
      </c>
      <c r="C58" s="39" t="s">
        <v>71</v>
      </c>
      <c r="D58" s="26">
        <f>-$D$11*D46/D48</f>
        <v>-190696103002.87354</v>
      </c>
      <c r="E58" s="18" t="s">
        <v>72</v>
      </c>
      <c r="F58" s="26">
        <f>-F46/F48</f>
        <v>-2.1217802969535387E-06</v>
      </c>
      <c r="G58" s="18" t="s">
        <v>73</v>
      </c>
    </row>
    <row r="59" spans="2:7" ht="16.5">
      <c r="B59" s="38" t="s">
        <v>74</v>
      </c>
      <c r="C59" s="18" t="s">
        <v>75</v>
      </c>
      <c r="D59" s="40">
        <f>-1+D54/D48</f>
        <v>-0.9999957564394061</v>
      </c>
      <c r="E59" s="18"/>
      <c r="F59" s="40">
        <f>-1+F54/F48</f>
        <v>-0.9999957564394061</v>
      </c>
      <c r="G59" s="18" t="s">
        <v>73</v>
      </c>
    </row>
    <row r="60" spans="2:7" ht="16.5">
      <c r="B60" s="38" t="s">
        <v>76</v>
      </c>
      <c r="C60" s="18" t="s">
        <v>77</v>
      </c>
      <c r="D60" s="40">
        <f>1/(1-D54/D48)</f>
        <v>1.0000042435786018</v>
      </c>
      <c r="E60" s="18"/>
      <c r="F60" s="40">
        <f>1/(1-F54/F48)</f>
        <v>1.0000042435786018</v>
      </c>
      <c r="G60" s="18" t="s">
        <v>73</v>
      </c>
    </row>
    <row r="61" spans="2:7" ht="16.5">
      <c r="B61" s="44" t="s">
        <v>78</v>
      </c>
      <c r="C61" s="18" t="s">
        <v>79</v>
      </c>
      <c r="D61" s="26">
        <f>$D$11*D46/D48^2</f>
        <v>273.9886537397608</v>
      </c>
      <c r="E61" s="18" t="s">
        <v>27</v>
      </c>
      <c r="F61" s="26">
        <f>F46/F48^2</f>
        <v>3.0485349094160037E-15</v>
      </c>
      <c r="G61" s="18" t="s">
        <v>80</v>
      </c>
    </row>
    <row r="62" spans="2:7" ht="14.25" thickBot="1">
      <c r="B62" s="45"/>
      <c r="C62" s="5" t="s">
        <v>67</v>
      </c>
      <c r="D62" s="41">
        <f>F61*$D$10^2</f>
        <v>273.9886537397608</v>
      </c>
      <c r="E62" s="5" t="s">
        <v>27</v>
      </c>
      <c r="F62" s="42"/>
      <c r="G62" s="43"/>
    </row>
    <row r="64" ht="13.5">
      <c r="D64" s="19"/>
    </row>
    <row r="73" ht="13.5">
      <c r="D73" s="19"/>
    </row>
  </sheetData>
  <sheetProtection/>
  <mergeCells count="46">
    <mergeCell ref="B8:C8"/>
    <mergeCell ref="D8:E8"/>
    <mergeCell ref="F8:G8"/>
    <mergeCell ref="B12:B14"/>
    <mergeCell ref="C12:C14"/>
    <mergeCell ref="E12:E14"/>
    <mergeCell ref="B15:B18"/>
    <mergeCell ref="C15:C18"/>
    <mergeCell ref="F16:F17"/>
    <mergeCell ref="G16:G17"/>
    <mergeCell ref="B20:B22"/>
    <mergeCell ref="C20:C22"/>
    <mergeCell ref="D20:D22"/>
    <mergeCell ref="E20:E22"/>
    <mergeCell ref="B23:B25"/>
    <mergeCell ref="C23:C25"/>
    <mergeCell ref="D23:D24"/>
    <mergeCell ref="E23:E25"/>
    <mergeCell ref="B26:B27"/>
    <mergeCell ref="C26:C27"/>
    <mergeCell ref="D26:D27"/>
    <mergeCell ref="E26:E27"/>
    <mergeCell ref="F40:G40"/>
    <mergeCell ref="B44:C44"/>
    <mergeCell ref="D44:E44"/>
    <mergeCell ref="F44:G44"/>
    <mergeCell ref="B46:B47"/>
    <mergeCell ref="C46:C47"/>
    <mergeCell ref="D46:D47"/>
    <mergeCell ref="E46:E47"/>
    <mergeCell ref="B48:B49"/>
    <mergeCell ref="C48:C49"/>
    <mergeCell ref="D48:D49"/>
    <mergeCell ref="E48:E49"/>
    <mergeCell ref="B50:B53"/>
    <mergeCell ref="D50:D53"/>
    <mergeCell ref="E50:E53"/>
    <mergeCell ref="B61:B62"/>
    <mergeCell ref="B54:B55"/>
    <mergeCell ref="C54:C55"/>
    <mergeCell ref="D54:D55"/>
    <mergeCell ref="E54:E55"/>
    <mergeCell ref="B56:B57"/>
    <mergeCell ref="C56:C57"/>
    <mergeCell ref="D56:D57"/>
    <mergeCell ref="E56:E57"/>
  </mergeCells>
  <printOptions/>
  <pageMargins left="0.7086614173228347" right="0.31496062992125984" top="0.5511811023622047" bottom="0.35433070866141736" header="0.31496062992125984" footer="0.3149606299212598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Geometrized unit system</dc:title>
  <dc:subject/>
  <dc:creator>Sorao</dc:creator>
  <cp:keywords/>
  <dc:description/>
  <cp:lastModifiedBy>飛丸</cp:lastModifiedBy>
  <cp:lastPrinted>2013-09-17T23:17:28Z</cp:lastPrinted>
  <dcterms:created xsi:type="dcterms:W3CDTF">2013-09-17T22:35:30Z</dcterms:created>
  <dcterms:modified xsi:type="dcterms:W3CDTF">2013-09-17T23:19:56Z</dcterms:modified>
  <cp:category/>
  <cp:version/>
  <cp:contentType/>
  <cp:contentStatus/>
</cp:coreProperties>
</file>